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1640" activeTab="0"/>
  </bookViews>
  <sheets>
    <sheet name="list1 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<sst xmlns="http://schemas.openxmlformats.org/spreadsheetml/2006/main" count="121" uniqueCount="86">
  <si>
    <t>účet</t>
  </si>
  <si>
    <t>text</t>
  </si>
  <si>
    <t>Spotřeba materiálu</t>
  </si>
  <si>
    <t>v tom:</t>
  </si>
  <si>
    <t>Spotřeba energie</t>
  </si>
  <si>
    <t>Opravy a udržování</t>
  </si>
  <si>
    <t>Cestovné</t>
  </si>
  <si>
    <t>Ostatní služby</t>
  </si>
  <si>
    <t>Mzdové náklady</t>
  </si>
  <si>
    <t>Zákonné soc.pojištění</t>
  </si>
  <si>
    <t>Zákonné sociální náklady</t>
  </si>
  <si>
    <t>úč.tř.5</t>
  </si>
  <si>
    <t>NÁKLADY CELKEM</t>
  </si>
  <si>
    <t>Úroky</t>
  </si>
  <si>
    <t>úč.tř.6</t>
  </si>
  <si>
    <t>VÝNOSY CELKEM</t>
  </si>
  <si>
    <t>Jiné daně a poplatky</t>
  </si>
  <si>
    <t>Odpisy dlouhodobého majetku</t>
  </si>
  <si>
    <t>Výnosy z prodeje služeb</t>
  </si>
  <si>
    <t>JUPITER CLUB s.r.o.</t>
  </si>
  <si>
    <t>synt.</t>
  </si>
  <si>
    <t>elektrická energie</t>
  </si>
  <si>
    <t>plyn</t>
  </si>
  <si>
    <t xml:space="preserve">vodné </t>
  </si>
  <si>
    <t>budova č.18</t>
  </si>
  <si>
    <t>hmotný majetek a inventář</t>
  </si>
  <si>
    <t>sociální pojištění</t>
  </si>
  <si>
    <t>zdravotní pojištění</t>
  </si>
  <si>
    <t>nájemné vč. ostatních služeb</t>
  </si>
  <si>
    <t>jiné příjmy</t>
  </si>
  <si>
    <t>kurzovné</t>
  </si>
  <si>
    <t>vstupné kino</t>
  </si>
  <si>
    <t>galerie, výstavy</t>
  </si>
  <si>
    <t>provozní</t>
  </si>
  <si>
    <t>drobný hmotný majetek</t>
  </si>
  <si>
    <t>ostatní</t>
  </si>
  <si>
    <t>kancelářské potřeby</t>
  </si>
  <si>
    <t>noviny, časopisy, publikace, propagační materiály</t>
  </si>
  <si>
    <r>
      <t>Náklady na reprezentaci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-květiny a občerstvení na pořadech</t>
    </r>
  </si>
  <si>
    <t>drobný nehmotný majetek</t>
  </si>
  <si>
    <t>přepravné</t>
  </si>
  <si>
    <t>stočné</t>
  </si>
  <si>
    <t>internet, telefony</t>
  </si>
  <si>
    <t>školení, semináře, porady</t>
  </si>
  <si>
    <t>poštovné</t>
  </si>
  <si>
    <t>půjčovné</t>
  </si>
  <si>
    <t>zaměstnaci</t>
  </si>
  <si>
    <t xml:space="preserve">dohody </t>
  </si>
  <si>
    <t>Jiné pojištění</t>
  </si>
  <si>
    <t>Daň silniční</t>
  </si>
  <si>
    <t>Ostatní pokuty a penále</t>
  </si>
  <si>
    <t>Ostatní  - manka a škody</t>
  </si>
  <si>
    <t>Jiné provozní výnosy- dotace, dary</t>
  </si>
  <si>
    <t xml:space="preserve">Finanční výnosy </t>
  </si>
  <si>
    <t>celkem</t>
  </si>
  <si>
    <r>
      <t xml:space="preserve">Finanční náklady </t>
    </r>
    <r>
      <rPr>
        <sz val="10"/>
        <rFont val="Arial CE"/>
        <family val="0"/>
      </rPr>
      <t>(kurzové ztráty)</t>
    </r>
    <r>
      <rPr>
        <b/>
        <sz val="10"/>
        <rFont val="Arial CE"/>
        <family val="2"/>
      </rPr>
      <t xml:space="preserve"> </t>
    </r>
  </si>
  <si>
    <t>Výsledek</t>
  </si>
  <si>
    <t>Vnitropodnikové náklady</t>
  </si>
  <si>
    <t>Vnitropodnikové výnosy</t>
  </si>
  <si>
    <t xml:space="preserve">Ostatní finanční náklady </t>
  </si>
  <si>
    <t xml:space="preserve">vstupné pořady vč.ost.relizací </t>
  </si>
  <si>
    <t>revize,honoráře,propagace,tisk,odpady aj.</t>
  </si>
  <si>
    <t>noviny</t>
  </si>
  <si>
    <t>vzdělávání</t>
  </si>
  <si>
    <t>zájm.útvary</t>
  </si>
  <si>
    <t>kino</t>
  </si>
  <si>
    <t>pořady</t>
  </si>
  <si>
    <t>pronájmy kr.</t>
  </si>
  <si>
    <t>pronájmy dl.</t>
  </si>
  <si>
    <t>provoz</t>
  </si>
  <si>
    <t>střediska</t>
  </si>
  <si>
    <t>Za organizaci:  Mg. Milan Dufek</t>
  </si>
  <si>
    <t xml:space="preserve">potraviny </t>
  </si>
  <si>
    <t xml:space="preserve">nájemné </t>
  </si>
  <si>
    <t>Poukázky, dary</t>
  </si>
  <si>
    <t>rozp. 2014</t>
  </si>
  <si>
    <t>skut.2014</t>
  </si>
  <si>
    <t>občerstvení</t>
  </si>
  <si>
    <t>luteránské gymnázium</t>
  </si>
  <si>
    <t>Výnosy z prodeje majetku</t>
  </si>
  <si>
    <t xml:space="preserve">občerstvení </t>
  </si>
  <si>
    <t>prodej novin vč.PDF</t>
  </si>
  <si>
    <t>inzerce, propagace, reklamní služby</t>
  </si>
  <si>
    <t xml:space="preserve">VÝSLEDEK HOSPODAŘENÍ  2014 (v tis.Kč) </t>
  </si>
  <si>
    <t xml:space="preserve">                                </t>
  </si>
  <si>
    <t>Příoha k ZÚ č.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</si>
</sst>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6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vertical="top"/>
    </xf>
    <xf numFmtId="4" fontId="5" fillId="0" borderId="12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top"/>
    </xf>
    <xf numFmtId="4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vertical="top"/>
    </xf>
    <xf numFmtId="4" fontId="0" fillId="0" borderId="18" xfId="0" applyNumberForma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1" xfId="0" applyNumberFormat="1" applyFill="1" applyBorder="1" applyAlignment="1">
      <alignment vertical="top"/>
    </xf>
    <xf numFmtId="4" fontId="0" fillId="0" borderId="17" xfId="0" applyNumberFormat="1" applyFont="1" applyFill="1" applyBorder="1" applyAlignment="1">
      <alignment vertical="top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 vertical="top"/>
    </xf>
    <xf numFmtId="4" fontId="5" fillId="0" borderId="22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 vertical="top"/>
    </xf>
    <xf numFmtId="4" fontId="0" fillId="0" borderId="24" xfId="0" applyNumberFormat="1" applyFill="1" applyBorder="1" applyAlignment="1">
      <alignment/>
    </xf>
    <xf numFmtId="4" fontId="0" fillId="0" borderId="24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28" xfId="0" applyNumberFormat="1" applyFill="1" applyBorder="1" applyAlignment="1">
      <alignment vertical="top"/>
    </xf>
    <xf numFmtId="4" fontId="0" fillId="0" borderId="24" xfId="0" applyNumberFormat="1" applyFont="1" applyFill="1" applyBorder="1" applyAlignment="1">
      <alignment vertical="top"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4" fontId="0" fillId="0" borderId="15" xfId="0" applyNumberFormat="1" applyFont="1" applyFill="1" applyBorder="1" applyAlignment="1">
      <alignment vertical="top"/>
    </xf>
    <xf numFmtId="4" fontId="0" fillId="0" borderId="34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vertical="top"/>
    </xf>
    <xf numFmtId="4" fontId="0" fillId="0" borderId="35" xfId="0" applyNumberFormat="1" applyFill="1" applyBorder="1" applyAlignment="1">
      <alignment vertical="top"/>
    </xf>
    <xf numFmtId="4" fontId="0" fillId="0" borderId="36" xfId="0" applyNumberForma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vertical="top"/>
    </xf>
    <xf numFmtId="4" fontId="0" fillId="0" borderId="40" xfId="0" applyNumberFormat="1" applyFill="1" applyBorder="1" applyAlignment="1">
      <alignment vertical="top"/>
    </xf>
    <xf numFmtId="4" fontId="0" fillId="0" borderId="35" xfId="0" applyNumberFormat="1" applyFont="1" applyFill="1" applyBorder="1" applyAlignment="1">
      <alignment vertical="top"/>
    </xf>
    <xf numFmtId="4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4" fontId="5" fillId="0" borderId="39" xfId="0" applyNumberFormat="1" applyFont="1" applyFill="1" applyBorder="1" applyAlignment="1">
      <alignment vertical="top"/>
    </xf>
    <xf numFmtId="4" fontId="5" fillId="0" borderId="41" xfId="0" applyNumberFormat="1" applyFont="1" applyFill="1" applyBorder="1" applyAlignment="1">
      <alignment vertical="top"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4" fontId="7" fillId="0" borderId="44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/>
    </xf>
    <xf numFmtId="0" fontId="0" fillId="0" borderId="29" xfId="0" applyFill="1" applyBorder="1" applyAlignment="1">
      <alignment horizontal="right" vertical="top"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29" xfId="0" applyFont="1" applyFill="1" applyBorder="1" applyAlignment="1">
      <alignment horizontal="right" vertical="top"/>
    </xf>
    <xf numFmtId="0" fontId="0" fillId="0" borderId="30" xfId="0" applyFill="1" applyBorder="1" applyAlignment="1">
      <alignment horizontal="right" vertical="top"/>
    </xf>
    <xf numFmtId="0" fontId="0" fillId="0" borderId="30" xfId="0" applyFont="1" applyFill="1" applyBorder="1" applyAlignment="1">
      <alignment horizontal="right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Fill="1" applyBorder="1" applyAlignment="1">
      <alignment vertical="top"/>
    </xf>
    <xf numFmtId="0" fontId="0" fillId="0" borderId="35" xfId="0" applyFill="1" applyBorder="1" applyAlignment="1">
      <alignment vertical="top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5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40" xfId="0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4" fontId="1" fillId="0" borderId="47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 vertical="top"/>
    </xf>
    <xf numFmtId="4" fontId="0" fillId="0" borderId="49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 vertical="top"/>
    </xf>
    <xf numFmtId="4" fontId="5" fillId="0" borderId="50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 vertical="top"/>
    </xf>
    <xf numFmtId="4" fontId="0" fillId="0" borderId="49" xfId="0" applyNumberFormat="1" applyFont="1" applyFill="1" applyBorder="1" applyAlignment="1">
      <alignment vertical="top"/>
    </xf>
    <xf numFmtId="4" fontId="0" fillId="0" borderId="49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49" xfId="0" applyNumberFormat="1" applyFill="1" applyBorder="1" applyAlignment="1">
      <alignment vertical="top"/>
    </xf>
    <xf numFmtId="4" fontId="0" fillId="0" borderId="53" xfId="0" applyNumberFormat="1" applyFill="1" applyBorder="1" applyAlignment="1">
      <alignment vertical="top"/>
    </xf>
    <xf numFmtId="4" fontId="0" fillId="0" borderId="53" xfId="0" applyNumberFormat="1" applyFill="1" applyBorder="1" applyAlignment="1">
      <alignment/>
    </xf>
    <xf numFmtId="4" fontId="5" fillId="0" borderId="50" xfId="0" applyNumberFormat="1" applyFont="1" applyFill="1" applyBorder="1" applyAlignment="1">
      <alignment vertical="top"/>
    </xf>
    <xf numFmtId="4" fontId="5" fillId="0" borderId="33" xfId="0" applyNumberFormat="1" applyFont="1" applyFill="1" applyBorder="1" applyAlignment="1">
      <alignment vertical="top"/>
    </xf>
    <xf numFmtId="4" fontId="0" fillId="0" borderId="48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5" fillId="0" borderId="56" xfId="0" applyNumberFormat="1" applyFont="1" applyFill="1" applyBorder="1" applyAlignment="1">
      <alignment/>
    </xf>
    <xf numFmtId="4" fontId="7" fillId="0" borderId="57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vertical="top"/>
    </xf>
    <xf numFmtId="4" fontId="0" fillId="0" borderId="16" xfId="0" applyNumberFormat="1" applyFont="1" applyFill="1" applyBorder="1" applyAlignment="1">
      <alignment/>
    </xf>
    <xf numFmtId="4" fontId="7" fillId="0" borderId="58" xfId="0" applyNumberFormat="1" applyFont="1" applyFill="1" applyBorder="1" applyAlignment="1">
      <alignment horizontal="center"/>
    </xf>
    <xf numFmtId="4" fontId="0" fillId="0" borderId="59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>
      <alignment horizontal="right"/>
    </xf>
    <xf numFmtId="4" fontId="5" fillId="0" borderId="61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4" fontId="6" fillId="0" borderId="3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62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50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" fontId="5" fillId="0" borderId="63" xfId="0" applyNumberFormat="1" applyFont="1" applyFill="1" applyBorder="1" applyAlignment="1">
      <alignment horizontal="center"/>
    </xf>
    <xf numFmtId="4" fontId="5" fillId="0" borderId="59" xfId="0" applyNumberFormat="1" applyFont="1" applyFill="1" applyBorder="1" applyAlignment="1">
      <alignment horizontal="center"/>
    </xf>
    <xf numFmtId="4" fontId="5" fillId="0" borderId="6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1"/>
  <sheetViews>
    <sheetView tabSelected="1" zoomScaleSheetLayoutView="85" zoomScalePageLayoutView="0" workbookViewId="0" topLeftCell="A1">
      <selection activeCell="X13" sqref="X13"/>
    </sheetView>
  </sheetViews>
  <sheetFormatPr defaultColWidth="9.00390625" defaultRowHeight="12.75"/>
  <cols>
    <col min="1" max="1" width="6.75390625" style="11" customWidth="1"/>
    <col min="2" max="2" width="44.375" style="11" customWidth="1"/>
    <col min="3" max="13" width="9.875" style="12" customWidth="1"/>
    <col min="14" max="16384" width="9.125" style="11" customWidth="1"/>
  </cols>
  <sheetData>
    <row r="2" spans="1:13" s="42" customFormat="1" ht="18">
      <c r="A2" s="159" t="s">
        <v>83</v>
      </c>
      <c r="C2" s="43"/>
      <c r="D2" s="160" t="s">
        <v>19</v>
      </c>
      <c r="E2" s="43"/>
      <c r="L2" s="158" t="s">
        <v>85</v>
      </c>
      <c r="M2" s="158"/>
    </row>
    <row r="3" spans="3:13" s="44" customFormat="1" ht="15" thickBo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s="47" customFormat="1" ht="12.75" customHeight="1">
      <c r="A4" s="46" t="s">
        <v>20</v>
      </c>
      <c r="B4" s="99" t="s">
        <v>1</v>
      </c>
      <c r="C4" s="155" t="s">
        <v>54</v>
      </c>
      <c r="D4" s="156"/>
      <c r="E4" s="157" t="s">
        <v>70</v>
      </c>
      <c r="F4" s="157"/>
      <c r="G4" s="157"/>
      <c r="H4" s="157"/>
      <c r="I4" s="157"/>
      <c r="J4" s="157"/>
      <c r="K4" s="157"/>
      <c r="L4" s="157"/>
      <c r="M4" s="156"/>
    </row>
    <row r="5" spans="1:13" s="47" customFormat="1" ht="12.75" customHeight="1" thickBot="1">
      <c r="A5" s="48" t="s">
        <v>0</v>
      </c>
      <c r="B5" s="100"/>
      <c r="C5" s="77" t="s">
        <v>75</v>
      </c>
      <c r="D5" s="122" t="s">
        <v>76</v>
      </c>
      <c r="E5" s="101" t="s">
        <v>62</v>
      </c>
      <c r="F5" s="101" t="s">
        <v>63</v>
      </c>
      <c r="G5" s="102" t="s">
        <v>64</v>
      </c>
      <c r="H5" s="120" t="s">
        <v>65</v>
      </c>
      <c r="I5" s="120" t="s">
        <v>66</v>
      </c>
      <c r="J5" s="102" t="s">
        <v>77</v>
      </c>
      <c r="K5" s="120" t="s">
        <v>67</v>
      </c>
      <c r="L5" s="120" t="s">
        <v>68</v>
      </c>
      <c r="M5" s="119" t="s">
        <v>69</v>
      </c>
    </row>
    <row r="6" spans="1:13" s="47" customFormat="1" ht="12.75" customHeight="1" thickBot="1">
      <c r="A6" s="50">
        <v>501</v>
      </c>
      <c r="B6" s="51" t="s">
        <v>2</v>
      </c>
      <c r="C6" s="27">
        <f>C7+C8+C9+C10+C11+C12</f>
        <v>172</v>
      </c>
      <c r="D6" s="123">
        <f>SUM(D7:D12)</f>
        <v>296.7</v>
      </c>
      <c r="E6" s="121">
        <f>SUM(E7:E12)</f>
        <v>12.04</v>
      </c>
      <c r="F6" s="1">
        <f>SUM(F7:F12)</f>
        <v>4.43</v>
      </c>
      <c r="G6" s="1">
        <f>SUM(G7:G12)</f>
        <v>38.37</v>
      </c>
      <c r="H6" s="1">
        <f aca="true" t="shared" si="0" ref="H6:M6">SUM(H7:H12)</f>
        <v>14.979999999999999</v>
      </c>
      <c r="I6" s="1">
        <f t="shared" si="0"/>
        <v>71.55</v>
      </c>
      <c r="J6" s="1">
        <f>SUM(J7:J12)</f>
        <v>125.75</v>
      </c>
      <c r="K6" s="1">
        <f>SUM(K7:K12)</f>
        <v>29.58</v>
      </c>
      <c r="L6" s="1">
        <f t="shared" si="0"/>
        <v>0</v>
      </c>
      <c r="M6" s="61">
        <f t="shared" si="0"/>
        <v>0</v>
      </c>
    </row>
    <row r="7" spans="1:13" ht="12.75" customHeight="1">
      <c r="A7" s="79" t="s">
        <v>3</v>
      </c>
      <c r="B7" s="86" t="s">
        <v>33</v>
      </c>
      <c r="C7" s="28">
        <v>70</v>
      </c>
      <c r="D7" s="53">
        <f>E7+F7+G7+H7+I7+K7+L7+M7+J7</f>
        <v>49.02</v>
      </c>
      <c r="E7" s="15"/>
      <c r="F7" s="52">
        <v>2.31</v>
      </c>
      <c r="G7" s="103">
        <v>11.97</v>
      </c>
      <c r="H7" s="103">
        <v>7.37</v>
      </c>
      <c r="I7" s="103">
        <v>25.06</v>
      </c>
      <c r="J7" s="103"/>
      <c r="K7" s="103">
        <v>2.31</v>
      </c>
      <c r="L7" s="103"/>
      <c r="M7" s="53"/>
    </row>
    <row r="8" spans="1:13" ht="12.75" customHeight="1">
      <c r="A8" s="80"/>
      <c r="B8" s="87" t="s">
        <v>34</v>
      </c>
      <c r="C8" s="29">
        <v>10</v>
      </c>
      <c r="D8" s="66">
        <f>E8+F8+G8+H8+I8+K8+L8+M8</f>
        <v>7.08</v>
      </c>
      <c r="E8" s="16"/>
      <c r="F8" s="54"/>
      <c r="G8" s="104">
        <v>6</v>
      </c>
      <c r="H8" s="104"/>
      <c r="I8" s="104">
        <v>1.08</v>
      </c>
      <c r="J8" s="104"/>
      <c r="K8" s="104"/>
      <c r="L8" s="104"/>
      <c r="M8" s="55"/>
    </row>
    <row r="9" spans="1:13" ht="12.75" customHeight="1">
      <c r="A9" s="80"/>
      <c r="B9" s="87" t="s">
        <v>35</v>
      </c>
      <c r="C9" s="29">
        <v>45</v>
      </c>
      <c r="D9" s="124">
        <f>E9+F9+G9+H9+I9+K9+L9+M9+J9</f>
        <v>19.18</v>
      </c>
      <c r="E9" s="16">
        <v>1.58</v>
      </c>
      <c r="F9" s="54"/>
      <c r="G9" s="104">
        <v>1.13</v>
      </c>
      <c r="H9" s="104">
        <v>1.23</v>
      </c>
      <c r="I9" s="104">
        <v>13.33</v>
      </c>
      <c r="J9" s="104">
        <v>1.82</v>
      </c>
      <c r="K9" s="104">
        <v>0.09</v>
      </c>
      <c r="L9" s="104"/>
      <c r="M9" s="55"/>
    </row>
    <row r="10" spans="1:13" ht="12.75" customHeight="1">
      <c r="A10" s="80"/>
      <c r="B10" s="88" t="s">
        <v>36</v>
      </c>
      <c r="C10" s="30">
        <v>12</v>
      </c>
      <c r="D10" s="57">
        <f>E10+F10+G10+H10+I10+K10+L10+M10+J10</f>
        <v>43.88</v>
      </c>
      <c r="E10" s="17">
        <v>1.71</v>
      </c>
      <c r="F10" s="56">
        <v>1.67</v>
      </c>
      <c r="G10" s="105">
        <v>17.02</v>
      </c>
      <c r="H10" s="105">
        <v>5.03</v>
      </c>
      <c r="I10" s="105">
        <v>16.78</v>
      </c>
      <c r="J10" s="105"/>
      <c r="K10" s="105">
        <v>1.67</v>
      </c>
      <c r="L10" s="105"/>
      <c r="M10" s="57"/>
    </row>
    <row r="11" spans="1:13" ht="12.75" customHeight="1">
      <c r="A11" s="80"/>
      <c r="B11" s="87" t="s">
        <v>37</v>
      </c>
      <c r="C11" s="29">
        <v>5</v>
      </c>
      <c r="D11" s="57">
        <f>E11+F11+G11+H11+I11+K11+L11+M11</f>
        <v>17.759999999999998</v>
      </c>
      <c r="E11" s="16">
        <v>8.75</v>
      </c>
      <c r="F11" s="54">
        <v>0.45</v>
      </c>
      <c r="G11" s="104">
        <v>2.25</v>
      </c>
      <c r="H11" s="104">
        <v>1.35</v>
      </c>
      <c r="I11" s="104">
        <v>4.51</v>
      </c>
      <c r="J11" s="104"/>
      <c r="K11" s="104">
        <v>0.45</v>
      </c>
      <c r="L11" s="104"/>
      <c r="M11" s="55"/>
    </row>
    <row r="12" spans="1:13" ht="12.75" customHeight="1" thickBot="1">
      <c r="A12" s="80"/>
      <c r="B12" s="87" t="s">
        <v>72</v>
      </c>
      <c r="C12" s="29">
        <v>30</v>
      </c>
      <c r="D12" s="66">
        <f>E12+F12+G12+H12+I12+K12+L12+M12+J12</f>
        <v>159.78</v>
      </c>
      <c r="E12" s="16"/>
      <c r="F12" s="54"/>
      <c r="G12" s="104"/>
      <c r="H12" s="104"/>
      <c r="I12" s="104">
        <v>10.79</v>
      </c>
      <c r="J12" s="104">
        <v>123.93</v>
      </c>
      <c r="K12" s="104">
        <v>25.06</v>
      </c>
      <c r="L12" s="104"/>
      <c r="M12" s="55"/>
    </row>
    <row r="13" spans="1:13" s="47" customFormat="1" ht="12.75" customHeight="1" thickBot="1">
      <c r="A13" s="50">
        <v>502</v>
      </c>
      <c r="B13" s="51" t="s">
        <v>4</v>
      </c>
      <c r="C13" s="32">
        <f aca="true" t="shared" si="1" ref="C13:M13">SUM(C14:C16)</f>
        <v>755</v>
      </c>
      <c r="D13" s="61">
        <f t="shared" si="1"/>
        <v>821.6700000000001</v>
      </c>
      <c r="E13" s="19">
        <f t="shared" si="1"/>
        <v>0</v>
      </c>
      <c r="F13" s="3">
        <f t="shared" si="1"/>
        <v>41.08</v>
      </c>
      <c r="G13" s="3">
        <f t="shared" si="1"/>
        <v>205.42000000000002</v>
      </c>
      <c r="H13" s="3">
        <f t="shared" si="1"/>
        <v>217.81</v>
      </c>
      <c r="I13" s="3">
        <f t="shared" si="1"/>
        <v>316.28000000000003</v>
      </c>
      <c r="J13" s="3">
        <f t="shared" si="1"/>
        <v>0</v>
      </c>
      <c r="K13" s="3">
        <f t="shared" si="1"/>
        <v>41.08</v>
      </c>
      <c r="L13" s="3">
        <f t="shared" si="1"/>
        <v>0</v>
      </c>
      <c r="M13" s="61">
        <f t="shared" si="1"/>
        <v>0</v>
      </c>
    </row>
    <row r="14" spans="1:13" ht="12.75" customHeight="1">
      <c r="A14" s="80" t="s">
        <v>3</v>
      </c>
      <c r="B14" s="87" t="s">
        <v>21</v>
      </c>
      <c r="C14" s="29">
        <v>220</v>
      </c>
      <c r="D14" s="55">
        <f>E14+F14+G14+H14+I14+K14+L14+M14</f>
        <v>247.98000000000005</v>
      </c>
      <c r="E14" s="16"/>
      <c r="F14" s="54">
        <v>12.4</v>
      </c>
      <c r="G14" s="104">
        <v>62</v>
      </c>
      <c r="H14" s="104">
        <v>74.39</v>
      </c>
      <c r="I14" s="104">
        <v>86.79</v>
      </c>
      <c r="J14" s="104"/>
      <c r="K14" s="104">
        <v>12.4</v>
      </c>
      <c r="L14" s="104"/>
      <c r="M14" s="55"/>
    </row>
    <row r="15" spans="1:13" ht="12.75" customHeight="1">
      <c r="A15" s="81"/>
      <c r="B15" s="89" t="s">
        <v>23</v>
      </c>
      <c r="C15" s="31">
        <v>35</v>
      </c>
      <c r="D15" s="55">
        <f>E15+F15+G15+H15+I15+K15+L15+M15</f>
        <v>16.080000000000002</v>
      </c>
      <c r="E15" s="37"/>
      <c r="F15" s="41">
        <v>0.8</v>
      </c>
      <c r="G15" s="107">
        <v>4.02</v>
      </c>
      <c r="H15" s="107">
        <v>4.02</v>
      </c>
      <c r="I15" s="107">
        <v>6.44</v>
      </c>
      <c r="J15" s="107"/>
      <c r="K15" s="107">
        <v>0.8</v>
      </c>
      <c r="L15" s="107"/>
      <c r="M15" s="58"/>
    </row>
    <row r="16" spans="1:13" ht="12.75" customHeight="1" thickBot="1">
      <c r="A16" s="81"/>
      <c r="B16" s="90" t="s">
        <v>22</v>
      </c>
      <c r="C16" s="33">
        <v>500</v>
      </c>
      <c r="D16" s="55">
        <f>E16+F16+G16+H16+I16+K16+L16+M16</f>
        <v>557.61</v>
      </c>
      <c r="E16" s="20"/>
      <c r="F16" s="59">
        <v>27.88</v>
      </c>
      <c r="G16" s="108">
        <v>139.4</v>
      </c>
      <c r="H16" s="108">
        <v>139.4</v>
      </c>
      <c r="I16" s="108">
        <v>223.05</v>
      </c>
      <c r="J16" s="108"/>
      <c r="K16" s="108">
        <v>27.88</v>
      </c>
      <c r="L16" s="108"/>
      <c r="M16" s="60"/>
    </row>
    <row r="17" spans="1:13" s="63" customFormat="1" ht="12.75" customHeight="1" thickBot="1">
      <c r="A17" s="50">
        <v>511</v>
      </c>
      <c r="B17" s="51" t="s">
        <v>5</v>
      </c>
      <c r="C17" s="32">
        <f>C18+C19+C20</f>
        <v>15</v>
      </c>
      <c r="D17" s="61">
        <f aca="true" t="shared" si="2" ref="D17:M17">SUM(D18:D20)</f>
        <v>773.23</v>
      </c>
      <c r="E17" s="3">
        <f t="shared" si="2"/>
        <v>0</v>
      </c>
      <c r="F17" s="3">
        <f t="shared" si="2"/>
        <v>10.8</v>
      </c>
      <c r="G17" s="3">
        <f t="shared" si="2"/>
        <v>184.85999999999999</v>
      </c>
      <c r="H17" s="3">
        <f t="shared" si="2"/>
        <v>184.32</v>
      </c>
      <c r="I17" s="3">
        <f t="shared" si="2"/>
        <v>353.42</v>
      </c>
      <c r="J17" s="3">
        <f t="shared" si="2"/>
        <v>2.01</v>
      </c>
      <c r="K17" s="3">
        <f t="shared" si="2"/>
        <v>1.49</v>
      </c>
      <c r="L17" s="3">
        <f t="shared" si="2"/>
        <v>36.33</v>
      </c>
      <c r="M17" s="61">
        <f t="shared" si="2"/>
        <v>0</v>
      </c>
    </row>
    <row r="18" spans="1:13" ht="12.75" customHeight="1">
      <c r="A18" s="82" t="s">
        <v>3</v>
      </c>
      <c r="B18" s="88" t="s">
        <v>78</v>
      </c>
      <c r="C18" s="30">
        <v>0</v>
      </c>
      <c r="D18" s="57">
        <f>E18+F18+G18+H18+I18+K18+L18+M18+J18</f>
        <v>29.81</v>
      </c>
      <c r="E18" s="17"/>
      <c r="F18" s="56">
        <v>7.45</v>
      </c>
      <c r="G18" s="105">
        <v>1.49</v>
      </c>
      <c r="H18" s="105"/>
      <c r="I18" s="105">
        <v>19.38</v>
      </c>
      <c r="J18" s="105"/>
      <c r="K18" s="105">
        <v>1.49</v>
      </c>
      <c r="L18" s="105"/>
      <c r="M18" s="57"/>
    </row>
    <row r="19" spans="1:13" ht="12.75" customHeight="1">
      <c r="A19" s="80"/>
      <c r="B19" s="91" t="s">
        <v>24</v>
      </c>
      <c r="C19" s="35">
        <v>10</v>
      </c>
      <c r="D19" s="57">
        <f>E19+F19+G19+H19+I19+K19+L19+M19+J19</f>
        <v>726.58</v>
      </c>
      <c r="E19" s="22"/>
      <c r="F19" s="65"/>
      <c r="G19" s="109">
        <v>181.64</v>
      </c>
      <c r="H19" s="109">
        <v>181.64</v>
      </c>
      <c r="I19" s="109">
        <v>326.97</v>
      </c>
      <c r="J19" s="109"/>
      <c r="K19" s="109"/>
      <c r="L19" s="109">
        <v>36.33</v>
      </c>
      <c r="M19" s="124"/>
    </row>
    <row r="20" spans="1:14" ht="12.75" customHeight="1" thickBot="1">
      <c r="A20" s="81"/>
      <c r="B20" s="89" t="s">
        <v>25</v>
      </c>
      <c r="C20" s="31">
        <v>5</v>
      </c>
      <c r="D20" s="57">
        <f>E20+F20+G20+H20+I20+K20+L20+M20+J20</f>
        <v>16.84</v>
      </c>
      <c r="E20" s="18"/>
      <c r="F20" s="41">
        <v>3.35</v>
      </c>
      <c r="G20" s="107">
        <v>1.73</v>
      </c>
      <c r="H20" s="107">
        <v>2.68</v>
      </c>
      <c r="I20" s="107">
        <v>7.07</v>
      </c>
      <c r="J20" s="107">
        <v>2.01</v>
      </c>
      <c r="K20" s="107"/>
      <c r="L20" s="107"/>
      <c r="M20" s="58"/>
      <c r="N20" s="136"/>
    </row>
    <row r="21" spans="1:13" ht="12.75" customHeight="1" thickBot="1">
      <c r="A21" s="50">
        <v>512</v>
      </c>
      <c r="B21" s="51" t="s">
        <v>6</v>
      </c>
      <c r="C21" s="32">
        <v>93</v>
      </c>
      <c r="D21" s="61">
        <f>E21+F21+G21+H21+I21+K21+L21+M21+J21</f>
        <v>97.28000000000002</v>
      </c>
      <c r="E21" s="19">
        <v>72.68</v>
      </c>
      <c r="F21" s="3"/>
      <c r="G21" s="106">
        <v>2.76</v>
      </c>
      <c r="H21" s="106">
        <v>4.53</v>
      </c>
      <c r="I21" s="106">
        <v>16.61</v>
      </c>
      <c r="J21" s="106"/>
      <c r="K21" s="106"/>
      <c r="L21" s="106">
        <v>0.7</v>
      </c>
      <c r="M21" s="61"/>
    </row>
    <row r="22" spans="1:13" ht="12.75" customHeight="1" thickBot="1">
      <c r="A22" s="50">
        <v>513</v>
      </c>
      <c r="B22" s="51" t="s">
        <v>38</v>
      </c>
      <c r="C22" s="32">
        <v>35</v>
      </c>
      <c r="D22" s="61">
        <f>E22+F22+G22+H22+I22+K22+L22+M22+J22</f>
        <v>40.99</v>
      </c>
      <c r="E22" s="19"/>
      <c r="F22" s="3">
        <v>0.75</v>
      </c>
      <c r="G22" s="106">
        <v>3.7</v>
      </c>
      <c r="H22" s="106"/>
      <c r="I22" s="106">
        <v>36.54</v>
      </c>
      <c r="J22" s="106"/>
      <c r="K22" s="106"/>
      <c r="L22" s="106"/>
      <c r="M22" s="61"/>
    </row>
    <row r="23" spans="1:13" s="47" customFormat="1" ht="12.75" customHeight="1" thickBot="1">
      <c r="A23" s="50">
        <v>518</v>
      </c>
      <c r="B23" s="51" t="s">
        <v>7</v>
      </c>
      <c r="C23" s="32">
        <f>C24+C25+C26+C27+C28+C29+C30+C31+C32+C33</f>
        <v>2383</v>
      </c>
      <c r="D23" s="61">
        <f>SUM(D24:D33)</f>
        <v>3288.8800000000006</v>
      </c>
      <c r="E23" s="19">
        <f>E24+E25+E26+E27+E28+E29+E30+E31+E32+E33</f>
        <v>814.8800000000001</v>
      </c>
      <c r="F23" s="19">
        <f>F24+F25+F26+F27+F28+F29+F30+F31+F32+F33</f>
        <v>134.67000000000002</v>
      </c>
      <c r="G23" s="19">
        <f aca="true" t="shared" si="3" ref="G23:L23">G24+G25+G26+G27+G28+G29+G30+G31+G32+G33</f>
        <v>77.46000000000001</v>
      </c>
      <c r="H23" s="19">
        <f t="shared" si="3"/>
        <v>353.68</v>
      </c>
      <c r="I23" s="19">
        <f t="shared" si="3"/>
        <v>1785.11</v>
      </c>
      <c r="J23" s="19">
        <f>J24+J25+J26+J27+J28+J29+J30+J31+J32+J33</f>
        <v>0.58</v>
      </c>
      <c r="K23" s="19">
        <f t="shared" si="3"/>
        <v>80.81</v>
      </c>
      <c r="L23" s="19">
        <f t="shared" si="3"/>
        <v>41.69</v>
      </c>
      <c r="M23" s="61">
        <f>M24+M25+M26+M27+M28+M29+M30+M31+M32+M33</f>
        <v>0</v>
      </c>
    </row>
    <row r="24" spans="1:13" s="47" customFormat="1" ht="12.75" customHeight="1">
      <c r="A24" s="83" t="s">
        <v>3</v>
      </c>
      <c r="B24" s="92" t="s">
        <v>39</v>
      </c>
      <c r="C24" s="36">
        <v>0</v>
      </c>
      <c r="D24" s="67">
        <f aca="true" t="shared" si="4" ref="D24:D33">E24+F24+G24+H24+I24+K24+L24+M24+J24</f>
        <v>0</v>
      </c>
      <c r="E24" s="23"/>
      <c r="F24" s="6"/>
      <c r="G24" s="110"/>
      <c r="H24" s="110"/>
      <c r="I24" s="110"/>
      <c r="J24" s="110"/>
      <c r="K24" s="110"/>
      <c r="L24" s="110"/>
      <c r="M24" s="67"/>
    </row>
    <row r="25" spans="1:13" s="47" customFormat="1" ht="12.75" customHeight="1">
      <c r="A25" s="48"/>
      <c r="B25" s="93" t="s">
        <v>45</v>
      </c>
      <c r="C25" s="37">
        <v>5</v>
      </c>
      <c r="D25" s="67">
        <f t="shared" si="4"/>
        <v>249.21</v>
      </c>
      <c r="E25" s="24"/>
      <c r="F25" s="7"/>
      <c r="G25" s="111"/>
      <c r="H25" s="111">
        <v>247.59</v>
      </c>
      <c r="I25" s="111">
        <v>1.62</v>
      </c>
      <c r="J25" s="111"/>
      <c r="K25" s="111"/>
      <c r="L25" s="111"/>
      <c r="M25" s="68"/>
    </row>
    <row r="26" spans="1:13" s="47" customFormat="1" ht="12.75" customHeight="1">
      <c r="A26" s="48"/>
      <c r="B26" s="93" t="s">
        <v>61</v>
      </c>
      <c r="C26" s="37">
        <v>1892</v>
      </c>
      <c r="D26" s="67">
        <f t="shared" si="4"/>
        <v>2569.69</v>
      </c>
      <c r="E26" s="24">
        <v>782.97</v>
      </c>
      <c r="F26" s="7">
        <v>116.09</v>
      </c>
      <c r="G26" s="111">
        <v>42.78</v>
      </c>
      <c r="H26" s="111">
        <v>88.35</v>
      </c>
      <c r="I26" s="111">
        <v>1454</v>
      </c>
      <c r="J26" s="111">
        <v>0.58</v>
      </c>
      <c r="K26" s="111">
        <v>43.23</v>
      </c>
      <c r="L26" s="111">
        <v>41.69</v>
      </c>
      <c r="M26" s="68"/>
    </row>
    <row r="27" spans="1:13" s="47" customFormat="1" ht="12.75" customHeight="1">
      <c r="A27" s="48"/>
      <c r="B27" s="153" t="s">
        <v>80</v>
      </c>
      <c r="C27" s="37">
        <v>0</v>
      </c>
      <c r="D27" s="67">
        <f t="shared" si="4"/>
        <v>9.38</v>
      </c>
      <c r="E27" s="24"/>
      <c r="F27" s="7"/>
      <c r="G27" s="111"/>
      <c r="H27" s="111"/>
      <c r="I27" s="111">
        <v>9.38</v>
      </c>
      <c r="J27" s="111"/>
      <c r="K27" s="111"/>
      <c r="L27" s="111"/>
      <c r="M27" s="68"/>
    </row>
    <row r="28" spans="1:13" s="47" customFormat="1" ht="12.75" customHeight="1">
      <c r="A28" s="48"/>
      <c r="B28" s="93" t="s">
        <v>40</v>
      </c>
      <c r="C28" s="37">
        <v>0</v>
      </c>
      <c r="D28" s="67">
        <f t="shared" si="4"/>
        <v>29.56</v>
      </c>
      <c r="E28" s="24"/>
      <c r="F28" s="7"/>
      <c r="G28" s="111"/>
      <c r="H28" s="111"/>
      <c r="I28" s="111">
        <v>29.56</v>
      </c>
      <c r="J28" s="111"/>
      <c r="K28" s="111"/>
      <c r="L28" s="111"/>
      <c r="M28" s="68"/>
    </row>
    <row r="29" spans="1:13" s="47" customFormat="1" ht="12.75" customHeight="1">
      <c r="A29" s="48"/>
      <c r="B29" s="94" t="s">
        <v>41</v>
      </c>
      <c r="C29" s="38">
        <v>40</v>
      </c>
      <c r="D29" s="67">
        <f t="shared" si="4"/>
        <v>39.85</v>
      </c>
      <c r="E29" s="25"/>
      <c r="F29" s="8">
        <v>1.99</v>
      </c>
      <c r="G29" s="112">
        <v>11.96</v>
      </c>
      <c r="H29" s="112">
        <v>7.97</v>
      </c>
      <c r="I29" s="112">
        <v>15.94</v>
      </c>
      <c r="J29" s="112"/>
      <c r="K29" s="112">
        <v>1.99</v>
      </c>
      <c r="L29" s="112"/>
      <c r="M29" s="69"/>
    </row>
    <row r="30" spans="1:13" s="47" customFormat="1" ht="12.75" customHeight="1">
      <c r="A30" s="48"/>
      <c r="B30" s="93" t="s">
        <v>44</v>
      </c>
      <c r="C30" s="37">
        <v>36</v>
      </c>
      <c r="D30" s="67">
        <f t="shared" si="4"/>
        <v>39.09</v>
      </c>
      <c r="E30" s="24">
        <v>17.82</v>
      </c>
      <c r="F30" s="7"/>
      <c r="G30" s="111">
        <v>4.63</v>
      </c>
      <c r="H30" s="111">
        <v>6.09</v>
      </c>
      <c r="I30" s="111">
        <v>10.55</v>
      </c>
      <c r="J30" s="111"/>
      <c r="K30" s="111"/>
      <c r="L30" s="111"/>
      <c r="M30" s="68"/>
    </row>
    <row r="31" spans="1:13" s="47" customFormat="1" ht="12.75" customHeight="1">
      <c r="A31" s="48"/>
      <c r="B31" s="93" t="s">
        <v>42</v>
      </c>
      <c r="C31" s="37">
        <v>45</v>
      </c>
      <c r="D31" s="67">
        <f t="shared" si="4"/>
        <v>43.550000000000004</v>
      </c>
      <c r="E31" s="24">
        <v>14.09</v>
      </c>
      <c r="F31" s="7">
        <v>1.4</v>
      </c>
      <c r="G31" s="111">
        <v>2.9</v>
      </c>
      <c r="H31" s="111">
        <v>2.8</v>
      </c>
      <c r="I31" s="111">
        <v>20.96</v>
      </c>
      <c r="J31" s="111"/>
      <c r="K31" s="111">
        <v>1.4</v>
      </c>
      <c r="L31" s="111"/>
      <c r="M31" s="68"/>
    </row>
    <row r="32" spans="1:13" s="47" customFormat="1" ht="12.75" customHeight="1">
      <c r="A32" s="48"/>
      <c r="B32" s="93" t="s">
        <v>43</v>
      </c>
      <c r="C32" s="37">
        <v>10</v>
      </c>
      <c r="D32" s="67">
        <f t="shared" si="4"/>
        <v>4.550000000000001</v>
      </c>
      <c r="E32" s="24"/>
      <c r="F32" s="7">
        <v>0.19</v>
      </c>
      <c r="G32" s="111">
        <v>0.19</v>
      </c>
      <c r="H32" s="111">
        <v>0.88</v>
      </c>
      <c r="I32" s="111">
        <v>3.1</v>
      </c>
      <c r="J32" s="111"/>
      <c r="K32" s="111">
        <v>0.19</v>
      </c>
      <c r="L32" s="111"/>
      <c r="M32" s="68"/>
    </row>
    <row r="33" spans="1:13" s="47" customFormat="1" ht="12.75" customHeight="1" thickBot="1">
      <c r="A33" s="48"/>
      <c r="B33" s="93" t="s">
        <v>73</v>
      </c>
      <c r="C33" s="37">
        <v>355</v>
      </c>
      <c r="D33" s="67">
        <f t="shared" si="4"/>
        <v>304</v>
      </c>
      <c r="E33" s="24"/>
      <c r="F33" s="7">
        <v>15</v>
      </c>
      <c r="G33" s="111">
        <v>15</v>
      </c>
      <c r="H33" s="111"/>
      <c r="I33" s="111">
        <v>240</v>
      </c>
      <c r="J33" s="111"/>
      <c r="K33" s="111">
        <v>34</v>
      </c>
      <c r="L33" s="111"/>
      <c r="M33" s="68"/>
    </row>
    <row r="34" spans="1:13" s="47" customFormat="1" ht="12.75" customHeight="1" thickBot="1">
      <c r="A34" s="50">
        <v>521</v>
      </c>
      <c r="B34" s="51" t="s">
        <v>8</v>
      </c>
      <c r="C34" s="32">
        <f>SUM(C35:C36)</f>
        <v>3257</v>
      </c>
      <c r="D34" s="61">
        <f>SUM(D35:D36)</f>
        <v>2883.61</v>
      </c>
      <c r="E34" s="19">
        <f>SUM(E35:E36)</f>
        <v>673.97</v>
      </c>
      <c r="F34" s="3">
        <f>SUM(F35:F36)</f>
        <v>41.3</v>
      </c>
      <c r="G34" s="3">
        <f aca="true" t="shared" si="5" ref="G34:M34">SUM(G35:G36)</f>
        <v>609.0300000000001</v>
      </c>
      <c r="H34" s="3">
        <f t="shared" si="5"/>
        <v>158.59</v>
      </c>
      <c r="I34" s="3">
        <f t="shared" si="5"/>
        <v>1386.9499999999998</v>
      </c>
      <c r="J34" s="3">
        <f t="shared" si="5"/>
        <v>4.08</v>
      </c>
      <c r="K34" s="3">
        <f t="shared" si="5"/>
        <v>9.69</v>
      </c>
      <c r="L34" s="3">
        <f t="shared" si="5"/>
        <v>0</v>
      </c>
      <c r="M34" s="61">
        <f t="shared" si="5"/>
        <v>0</v>
      </c>
    </row>
    <row r="35" spans="1:13" ht="12.75" customHeight="1">
      <c r="A35" s="84" t="s">
        <v>3</v>
      </c>
      <c r="B35" s="95" t="s">
        <v>46</v>
      </c>
      <c r="C35" s="30">
        <v>3000</v>
      </c>
      <c r="D35" s="57">
        <f>E35+F35+G35+H35+I35+K35+L35+M35+J35</f>
        <v>2539.02</v>
      </c>
      <c r="E35" s="17">
        <v>605.83</v>
      </c>
      <c r="F35" s="2">
        <v>38.66</v>
      </c>
      <c r="G35" s="113">
        <v>579.96</v>
      </c>
      <c r="H35" s="113">
        <v>115.99</v>
      </c>
      <c r="I35" s="113">
        <v>1198.58</v>
      </c>
      <c r="J35" s="113"/>
      <c r="K35" s="113"/>
      <c r="L35" s="113"/>
      <c r="M35" s="67"/>
    </row>
    <row r="36" spans="1:13" ht="12.75" customHeight="1" thickBot="1">
      <c r="A36" s="84"/>
      <c r="B36" s="96" t="s">
        <v>47</v>
      </c>
      <c r="C36" s="35">
        <v>257</v>
      </c>
      <c r="D36" s="66">
        <f>E36+F36+G36+H36+I36+K36+L36+M36+J36</f>
        <v>344.59</v>
      </c>
      <c r="E36" s="22">
        <v>68.14</v>
      </c>
      <c r="F36" s="5">
        <v>2.64</v>
      </c>
      <c r="G36" s="114">
        <v>29.07</v>
      </c>
      <c r="H36" s="114">
        <v>42.6</v>
      </c>
      <c r="I36" s="114">
        <v>188.37</v>
      </c>
      <c r="J36" s="114">
        <v>4.08</v>
      </c>
      <c r="K36" s="114">
        <v>9.69</v>
      </c>
      <c r="L36" s="114"/>
      <c r="M36" s="66"/>
    </row>
    <row r="37" spans="1:13" s="47" customFormat="1" ht="12.75" customHeight="1" thickBot="1">
      <c r="A37" s="50">
        <v>524</v>
      </c>
      <c r="B37" s="51" t="s">
        <v>9</v>
      </c>
      <c r="C37" s="32">
        <f>C38+C39</f>
        <v>1022</v>
      </c>
      <c r="D37" s="61">
        <f>SUM(D38:D39)</f>
        <v>858.97</v>
      </c>
      <c r="E37" s="19">
        <f>SUM(E38:E39)</f>
        <v>205.99</v>
      </c>
      <c r="F37" s="3">
        <f>SUM(F38:F39)</f>
        <v>13.04</v>
      </c>
      <c r="G37" s="3">
        <f aca="true" t="shared" si="6" ref="G37:M37">SUM(G38:G39)</f>
        <v>195.89999999999998</v>
      </c>
      <c r="H37" s="3">
        <f t="shared" si="6"/>
        <v>39.18</v>
      </c>
      <c r="I37" s="3">
        <f t="shared" si="6"/>
        <v>404.86</v>
      </c>
      <c r="J37" s="3">
        <f t="shared" si="6"/>
        <v>0</v>
      </c>
      <c r="K37" s="3">
        <f t="shared" si="6"/>
        <v>0</v>
      </c>
      <c r="L37" s="3">
        <f t="shared" si="6"/>
        <v>0</v>
      </c>
      <c r="M37" s="61">
        <f t="shared" si="6"/>
        <v>0</v>
      </c>
    </row>
    <row r="38" spans="1:13" s="47" customFormat="1" ht="12.75" customHeight="1">
      <c r="A38" s="85" t="s">
        <v>3</v>
      </c>
      <c r="B38" s="93" t="s">
        <v>26</v>
      </c>
      <c r="C38" s="37">
        <v>751</v>
      </c>
      <c r="D38" s="68">
        <f>E38+F38+G38+H38+I38+K38+L38+M38+J38</f>
        <v>631.6</v>
      </c>
      <c r="E38" s="24">
        <v>151.46</v>
      </c>
      <c r="F38" s="7">
        <v>9.6</v>
      </c>
      <c r="G38" s="111">
        <v>144.04</v>
      </c>
      <c r="H38" s="111">
        <v>28.81</v>
      </c>
      <c r="I38" s="111">
        <v>297.69</v>
      </c>
      <c r="J38" s="111"/>
      <c r="K38" s="111"/>
      <c r="L38" s="111"/>
      <c r="M38" s="68"/>
    </row>
    <row r="39" spans="1:13" ht="12.75" customHeight="1" thickBot="1">
      <c r="A39" s="81"/>
      <c r="B39" s="97" t="s">
        <v>27</v>
      </c>
      <c r="C39" s="34">
        <v>271</v>
      </c>
      <c r="D39" s="64">
        <f>E39+F39+G39+H39+I39+K39+L39+M39+J39</f>
        <v>227.37</v>
      </c>
      <c r="E39" s="21">
        <v>54.53</v>
      </c>
      <c r="F39" s="4">
        <v>3.44</v>
      </c>
      <c r="G39" s="115">
        <v>51.86</v>
      </c>
      <c r="H39" s="115">
        <v>10.37</v>
      </c>
      <c r="I39" s="115">
        <v>107.17</v>
      </c>
      <c r="J39" s="115"/>
      <c r="K39" s="115"/>
      <c r="L39" s="115"/>
      <c r="M39" s="64"/>
    </row>
    <row r="40" spans="1:13" s="47" customFormat="1" ht="12.75" customHeight="1" thickBot="1">
      <c r="A40" s="50">
        <v>525</v>
      </c>
      <c r="B40" s="51" t="s">
        <v>48</v>
      </c>
      <c r="C40" s="32">
        <v>38</v>
      </c>
      <c r="D40" s="61">
        <f>E40+F40+G40+H40+I40+K40+L40+M40</f>
        <v>38.1</v>
      </c>
      <c r="E40" s="19">
        <v>10.8</v>
      </c>
      <c r="F40" s="3">
        <v>0.55</v>
      </c>
      <c r="G40" s="106">
        <v>8.19</v>
      </c>
      <c r="H40" s="106">
        <v>1.64</v>
      </c>
      <c r="I40" s="106">
        <v>16.92</v>
      </c>
      <c r="J40" s="106"/>
      <c r="K40" s="106"/>
      <c r="L40" s="106"/>
      <c r="M40" s="61"/>
    </row>
    <row r="41" spans="1:13" s="47" customFormat="1" ht="12.75" customHeight="1" thickBot="1">
      <c r="A41" s="50">
        <v>527</v>
      </c>
      <c r="B41" s="51" t="s">
        <v>10</v>
      </c>
      <c r="C41" s="32">
        <v>85</v>
      </c>
      <c r="D41" s="61">
        <f aca="true" t="shared" si="7" ref="D41:D50">E41+F41+G41+H41+I41+K41+L41+M41</f>
        <v>103.77</v>
      </c>
      <c r="E41" s="19"/>
      <c r="F41" s="3">
        <v>2.08</v>
      </c>
      <c r="G41" s="106">
        <v>31.13</v>
      </c>
      <c r="H41" s="106">
        <v>6.23</v>
      </c>
      <c r="I41" s="106">
        <v>64.33</v>
      </c>
      <c r="J41" s="106"/>
      <c r="K41" s="106"/>
      <c r="L41" s="106"/>
      <c r="M41" s="61"/>
    </row>
    <row r="42" spans="1:13" s="47" customFormat="1" ht="12.75" customHeight="1" thickBot="1">
      <c r="A42" s="50">
        <v>531</v>
      </c>
      <c r="B42" s="51" t="s">
        <v>49</v>
      </c>
      <c r="C42" s="32">
        <v>5</v>
      </c>
      <c r="D42" s="61">
        <f t="shared" si="7"/>
        <v>3.78</v>
      </c>
      <c r="E42" s="19"/>
      <c r="F42" s="3"/>
      <c r="G42" s="106"/>
      <c r="H42" s="106"/>
      <c r="I42" s="106">
        <v>3.78</v>
      </c>
      <c r="J42" s="106"/>
      <c r="K42" s="106"/>
      <c r="L42" s="106"/>
      <c r="M42" s="61"/>
    </row>
    <row r="43" spans="1:13" s="47" customFormat="1" ht="12.75" customHeight="1" thickBot="1">
      <c r="A43" s="50">
        <v>538</v>
      </c>
      <c r="B43" s="51" t="s">
        <v>16</v>
      </c>
      <c r="C43" s="32">
        <v>0</v>
      </c>
      <c r="D43" s="61">
        <f>E43+F43+G43+H43+I43+K43+L43+M43</f>
        <v>2.8000000000000003</v>
      </c>
      <c r="E43" s="19"/>
      <c r="F43" s="3"/>
      <c r="G43" s="106"/>
      <c r="H43" s="106">
        <v>0.1</v>
      </c>
      <c r="I43" s="106">
        <v>2.7</v>
      </c>
      <c r="J43" s="106"/>
      <c r="K43" s="106"/>
      <c r="L43" s="106"/>
      <c r="M43" s="61"/>
    </row>
    <row r="44" spans="1:13" s="47" customFormat="1" ht="12.75" customHeight="1" thickBot="1">
      <c r="A44" s="50">
        <v>543</v>
      </c>
      <c r="B44" s="51" t="s">
        <v>74</v>
      </c>
      <c r="C44" s="32">
        <v>0</v>
      </c>
      <c r="D44" s="61">
        <f>E44+F44+G44+H44+I44+K44+L44+M44</f>
        <v>0</v>
      </c>
      <c r="E44" s="19"/>
      <c r="F44" s="3"/>
      <c r="G44" s="106"/>
      <c r="H44" s="106"/>
      <c r="I44" s="106"/>
      <c r="J44" s="106"/>
      <c r="K44" s="106"/>
      <c r="L44" s="106"/>
      <c r="M44" s="61"/>
    </row>
    <row r="45" spans="1:13" s="47" customFormat="1" ht="12.75" customHeight="1" thickBot="1">
      <c r="A45" s="50">
        <v>545</v>
      </c>
      <c r="B45" s="51" t="s">
        <v>50</v>
      </c>
      <c r="C45" s="32">
        <v>0</v>
      </c>
      <c r="D45" s="61">
        <f t="shared" si="7"/>
        <v>0.36</v>
      </c>
      <c r="E45" s="19"/>
      <c r="F45" s="3"/>
      <c r="G45" s="106"/>
      <c r="H45" s="106"/>
      <c r="I45" s="106">
        <v>0.36</v>
      </c>
      <c r="J45" s="106"/>
      <c r="K45" s="106"/>
      <c r="L45" s="106"/>
      <c r="M45" s="61"/>
    </row>
    <row r="46" spans="1:13" s="47" customFormat="1" ht="12.75" customHeight="1" thickBot="1">
      <c r="A46" s="50">
        <v>549</v>
      </c>
      <c r="B46" s="51" t="s">
        <v>51</v>
      </c>
      <c r="C46" s="32">
        <v>0</v>
      </c>
      <c r="D46" s="61">
        <f t="shared" si="7"/>
        <v>0</v>
      </c>
      <c r="E46" s="19"/>
      <c r="F46" s="3"/>
      <c r="G46" s="106"/>
      <c r="H46" s="106"/>
      <c r="I46" s="106"/>
      <c r="J46" s="106"/>
      <c r="K46" s="106"/>
      <c r="L46" s="106"/>
      <c r="M46" s="61"/>
    </row>
    <row r="47" spans="1:13" s="47" customFormat="1" ht="12.75" customHeight="1" thickBot="1">
      <c r="A47" s="71">
        <v>551</v>
      </c>
      <c r="B47" s="72" t="s">
        <v>17</v>
      </c>
      <c r="C47" s="40">
        <v>220</v>
      </c>
      <c r="D47" s="61">
        <f t="shared" si="7"/>
        <v>339.23</v>
      </c>
      <c r="E47" s="26"/>
      <c r="F47" s="9">
        <v>33.92</v>
      </c>
      <c r="G47" s="116">
        <v>33.92</v>
      </c>
      <c r="H47" s="116">
        <v>33.92</v>
      </c>
      <c r="I47" s="116">
        <v>169.63</v>
      </c>
      <c r="J47" s="116"/>
      <c r="K47" s="116">
        <v>33.92</v>
      </c>
      <c r="L47" s="116">
        <v>33.92</v>
      </c>
      <c r="M47" s="73"/>
    </row>
    <row r="48" spans="1:13" s="47" customFormat="1" ht="12.75" customHeight="1" thickBot="1">
      <c r="A48" s="71">
        <v>563</v>
      </c>
      <c r="B48" s="72" t="s">
        <v>55</v>
      </c>
      <c r="C48" s="40">
        <v>0</v>
      </c>
      <c r="D48" s="61">
        <f t="shared" si="7"/>
        <v>0</v>
      </c>
      <c r="E48" s="26"/>
      <c r="F48" s="9"/>
      <c r="G48" s="116"/>
      <c r="H48" s="116"/>
      <c r="I48" s="116"/>
      <c r="J48" s="116"/>
      <c r="K48" s="116"/>
      <c r="L48" s="116"/>
      <c r="M48" s="73"/>
    </row>
    <row r="49" spans="1:13" s="47" customFormat="1" ht="12.75" customHeight="1" thickBot="1">
      <c r="A49" s="71">
        <v>568</v>
      </c>
      <c r="B49" s="72" t="s">
        <v>59</v>
      </c>
      <c r="C49" s="40">
        <v>125</v>
      </c>
      <c r="D49" s="61">
        <f>E49+F49+G49+H49+I49+K49+L49+M49+J49</f>
        <v>81.45</v>
      </c>
      <c r="E49" s="26"/>
      <c r="F49" s="9">
        <v>3.26</v>
      </c>
      <c r="G49" s="116">
        <v>12.69</v>
      </c>
      <c r="H49" s="116">
        <v>7.39</v>
      </c>
      <c r="I49" s="116">
        <v>58.11</v>
      </c>
      <c r="J49" s="116"/>
      <c r="K49" s="116"/>
      <c r="L49" s="116"/>
      <c r="M49" s="73"/>
    </row>
    <row r="50" spans="1:13" s="47" customFormat="1" ht="12.75" customHeight="1" thickBot="1">
      <c r="A50" s="71">
        <v>599</v>
      </c>
      <c r="B50" s="72" t="s">
        <v>57</v>
      </c>
      <c r="C50" s="40">
        <v>0</v>
      </c>
      <c r="D50" s="61">
        <f t="shared" si="7"/>
        <v>0</v>
      </c>
      <c r="E50" s="26"/>
      <c r="F50" s="26"/>
      <c r="G50" s="117"/>
      <c r="H50" s="9"/>
      <c r="I50" s="117"/>
      <c r="J50" s="9"/>
      <c r="K50" s="117"/>
      <c r="L50" s="9"/>
      <c r="M50" s="74"/>
    </row>
    <row r="51" spans="1:13" s="47" customFormat="1" ht="22.5" customHeight="1" thickBot="1">
      <c r="A51" s="50" t="s">
        <v>11</v>
      </c>
      <c r="B51" s="98" t="s">
        <v>12</v>
      </c>
      <c r="C51" s="32">
        <f>C6+C13+C17+C21+C22+C23+C34+C37+C40+C41+C42+C43+C45+C46+C47+C49+C48+C44+C50</f>
        <v>8205</v>
      </c>
      <c r="D51" s="61">
        <f>D6+D13+D17+D21+D22+D23+D34+D37+D40+D41+D42+D43+D45+D46+D47+D49+D48+D44</f>
        <v>9630.820000000002</v>
      </c>
      <c r="E51" s="19">
        <f>E6+E13+E17+E21+E22+E23+E34+E37+E40+E41+E42+E43+E45+E46+E47+E49+E48</f>
        <v>1790.3600000000001</v>
      </c>
      <c r="F51" s="3">
        <f>F6+F13+F17+F21+F22+F23+F34+F37+F40+F41+F42+F43+F45+F46+F47+F49+F48</f>
        <v>285.88000000000005</v>
      </c>
      <c r="G51" s="3">
        <f>G6+G13+G17+G21+G22+G23+G34+G37+G40+G41+G42+G43+G45+G46+G47+G49+G48</f>
        <v>1403.4300000000003</v>
      </c>
      <c r="H51" s="3">
        <f>H6+H13+H17+H21+H22+H23+H34+H37+H40+H41+H42+H43+H45+H46+H47+H49+H48</f>
        <v>1022.3699999999999</v>
      </c>
      <c r="I51" s="3">
        <f>I6+I13+I17+I21+I22+I23+I34+I37+I40+I41+I42+I43+I45+I46+I47+I49+I48+I44</f>
        <v>4687.149999999999</v>
      </c>
      <c r="J51" s="3">
        <f>J6+J13+J17+J21+J22+J23+J34+J37+J40+J41+J42+J43+J45+J46+J47+J49+J48</f>
        <v>132.42000000000002</v>
      </c>
      <c r="K51" s="3">
        <f>K6+K13+K17+K21+K22+K23+K34+K37+K40+K41+K42+K43+K45+K46+K47+K49+K48</f>
        <v>196.57</v>
      </c>
      <c r="L51" s="3">
        <f>L6+L13+L17+L21+L22+L23+L34+L37+L40+L41+L42+L43+L45+L46+L47+L49+L48</f>
        <v>112.64</v>
      </c>
      <c r="M51" s="61">
        <f>M6+M13+M17+M21+M22+M23+M34+M37+M40+M41+M42+M43+M45+M46+M47+M49+M48</f>
        <v>0</v>
      </c>
    </row>
    <row r="52" spans="1:13" s="47" customFormat="1" ht="12.75" customHeight="1">
      <c r="A52" s="75"/>
      <c r="B52" s="62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47" customFormat="1" ht="12.75" customHeight="1" thickBot="1">
      <c r="A53" s="76"/>
      <c r="B53" s="6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46" t="s">
        <v>0</v>
      </c>
      <c r="B54" s="99" t="s">
        <v>1</v>
      </c>
      <c r="C54" s="155" t="s">
        <v>54</v>
      </c>
      <c r="D54" s="156"/>
      <c r="E54" s="157" t="s">
        <v>70</v>
      </c>
      <c r="F54" s="157"/>
      <c r="G54" s="157"/>
      <c r="H54" s="157"/>
      <c r="I54" s="157"/>
      <c r="J54" s="157"/>
      <c r="K54" s="157"/>
      <c r="L54" s="157"/>
      <c r="M54" s="156"/>
    </row>
    <row r="55" spans="1:15" ht="12.75" customHeight="1" thickBot="1">
      <c r="A55" s="49"/>
      <c r="B55" s="100"/>
      <c r="C55" s="77" t="s">
        <v>75</v>
      </c>
      <c r="D55" s="126" t="s">
        <v>76</v>
      </c>
      <c r="E55" s="101" t="s">
        <v>62</v>
      </c>
      <c r="F55" s="101" t="s">
        <v>63</v>
      </c>
      <c r="G55" s="102" t="s">
        <v>64</v>
      </c>
      <c r="H55" s="120" t="s">
        <v>65</v>
      </c>
      <c r="I55" s="120" t="s">
        <v>66</v>
      </c>
      <c r="J55" s="102" t="s">
        <v>77</v>
      </c>
      <c r="K55" s="120" t="s">
        <v>67</v>
      </c>
      <c r="L55" s="120" t="s">
        <v>68</v>
      </c>
      <c r="M55" s="119" t="s">
        <v>69</v>
      </c>
      <c r="O55" s="11" t="s">
        <v>84</v>
      </c>
    </row>
    <row r="56" spans="1:13" s="47" customFormat="1" ht="12.75" customHeight="1" thickBot="1">
      <c r="A56" s="50">
        <v>602</v>
      </c>
      <c r="B56" s="51" t="s">
        <v>18</v>
      </c>
      <c r="C56" s="32">
        <f>SUM(C57:C65)</f>
        <v>3684</v>
      </c>
      <c r="D56" s="61">
        <f>SUM(D57:D65)</f>
        <v>4043.3100000000004</v>
      </c>
      <c r="E56" s="19">
        <f aca="true" t="shared" si="8" ref="E56:K56">SUM(E57:E65)</f>
        <v>1420.63</v>
      </c>
      <c r="F56" s="3">
        <f t="shared" si="8"/>
        <v>124</v>
      </c>
      <c r="G56" s="3">
        <f t="shared" si="8"/>
        <v>32.59</v>
      </c>
      <c r="H56" s="3">
        <f t="shared" si="8"/>
        <v>502.16999999999996</v>
      </c>
      <c r="I56" s="3">
        <f t="shared" si="8"/>
        <v>1259.1399999999999</v>
      </c>
      <c r="J56" s="3">
        <f t="shared" si="8"/>
        <v>172.20000000000002</v>
      </c>
      <c r="K56" s="3">
        <f t="shared" si="8"/>
        <v>268.31</v>
      </c>
      <c r="L56" s="3">
        <f>SUM(L57:L65)</f>
        <v>264.27</v>
      </c>
      <c r="M56" s="61">
        <f>SUM(M57:M65)</f>
        <v>0</v>
      </c>
    </row>
    <row r="57" spans="1:13" s="47" customFormat="1" ht="12.75" customHeight="1">
      <c r="A57" s="85" t="s">
        <v>3</v>
      </c>
      <c r="B57" s="154" t="s">
        <v>81</v>
      </c>
      <c r="C57" s="39">
        <v>1000</v>
      </c>
      <c r="D57" s="127">
        <f>E57+F57+G57+H57+I57+K57+M57+J57</f>
        <v>871.42</v>
      </c>
      <c r="E57" s="125">
        <v>871.42</v>
      </c>
      <c r="F57" s="10"/>
      <c r="G57" s="118"/>
      <c r="H57" s="118"/>
      <c r="I57" s="118"/>
      <c r="J57" s="118"/>
      <c r="K57" s="118"/>
      <c r="L57" s="118"/>
      <c r="M57" s="70"/>
    </row>
    <row r="58" spans="1:13" s="47" customFormat="1" ht="12.75" customHeight="1">
      <c r="A58" s="85"/>
      <c r="B58" s="153" t="s">
        <v>82</v>
      </c>
      <c r="C58" s="37">
        <v>516</v>
      </c>
      <c r="D58" s="128">
        <f>E58+F58+G58+H58+I58+K58+L58+M58</f>
        <v>590.57</v>
      </c>
      <c r="E58" s="24">
        <v>549.21</v>
      </c>
      <c r="F58" s="7"/>
      <c r="G58" s="111"/>
      <c r="H58" s="111">
        <v>8.27</v>
      </c>
      <c r="I58" s="111">
        <v>33.09</v>
      </c>
      <c r="J58" s="111"/>
      <c r="K58" s="111"/>
      <c r="L58" s="111"/>
      <c r="M58" s="68"/>
    </row>
    <row r="59" spans="1:13" s="47" customFormat="1" ht="12.75" customHeight="1">
      <c r="A59" s="85"/>
      <c r="B59" s="93" t="s">
        <v>28</v>
      </c>
      <c r="C59" s="37">
        <v>530</v>
      </c>
      <c r="D59" s="128">
        <f>E59+F59+G59+H59+I59+K59+L59+M59+J59</f>
        <v>513.79</v>
      </c>
      <c r="E59" s="24"/>
      <c r="F59" s="7"/>
      <c r="G59" s="111"/>
      <c r="H59" s="111"/>
      <c r="I59" s="111">
        <v>10</v>
      </c>
      <c r="J59" s="111"/>
      <c r="K59" s="111">
        <v>239.52</v>
      </c>
      <c r="L59" s="111">
        <v>264.27</v>
      </c>
      <c r="M59" s="68"/>
    </row>
    <row r="60" spans="1:13" s="47" customFormat="1" ht="12.75" customHeight="1">
      <c r="A60" s="85"/>
      <c r="B60" s="93" t="s">
        <v>77</v>
      </c>
      <c r="C60" s="37">
        <v>42</v>
      </c>
      <c r="D60" s="128">
        <f>E60+F60+G60+H60+I60+J60+K60+L60+M60</f>
        <v>199.34</v>
      </c>
      <c r="E60" s="24"/>
      <c r="F60" s="7"/>
      <c r="G60" s="111"/>
      <c r="H60" s="111"/>
      <c r="I60" s="111"/>
      <c r="J60" s="111">
        <v>170.55</v>
      </c>
      <c r="K60" s="111">
        <v>28.79</v>
      </c>
      <c r="L60" s="111"/>
      <c r="M60" s="68"/>
    </row>
    <row r="61" spans="1:13" s="47" customFormat="1" ht="12.75" customHeight="1">
      <c r="A61" s="85"/>
      <c r="B61" s="93" t="s">
        <v>29</v>
      </c>
      <c r="C61" s="37">
        <v>5</v>
      </c>
      <c r="D61" s="128">
        <f>E61+F61+G61+H61+I61+K61+L61+M61+J61</f>
        <v>20.069999999999997</v>
      </c>
      <c r="E61" s="24"/>
      <c r="F61" s="7"/>
      <c r="G61" s="111">
        <v>1.95</v>
      </c>
      <c r="H61" s="111"/>
      <c r="I61" s="111">
        <v>16.47</v>
      </c>
      <c r="J61" s="111">
        <v>1.65</v>
      </c>
      <c r="K61" s="111"/>
      <c r="L61" s="111"/>
      <c r="M61" s="68"/>
    </row>
    <row r="62" spans="1:13" s="47" customFormat="1" ht="12.75" customHeight="1">
      <c r="A62" s="85"/>
      <c r="B62" s="93" t="s">
        <v>30</v>
      </c>
      <c r="C62" s="37">
        <v>155</v>
      </c>
      <c r="D62" s="128">
        <f>E62+F62+G62+H62+I62+K62+L62+M62</f>
        <v>124</v>
      </c>
      <c r="E62" s="24"/>
      <c r="F62" s="7">
        <v>124</v>
      </c>
      <c r="G62" s="111"/>
      <c r="H62" s="111"/>
      <c r="I62" s="111"/>
      <c r="J62" s="111"/>
      <c r="K62" s="111"/>
      <c r="L62" s="111"/>
      <c r="M62" s="68"/>
    </row>
    <row r="63" spans="1:13" s="47" customFormat="1" ht="12.75" customHeight="1">
      <c r="A63" s="85"/>
      <c r="B63" s="93" t="s">
        <v>60</v>
      </c>
      <c r="C63" s="37">
        <v>1436</v>
      </c>
      <c r="D63" s="128">
        <f>E63+F63+G63+H63+I63+K63+L63+M63</f>
        <v>1229.16</v>
      </c>
      <c r="E63" s="24"/>
      <c r="F63" s="7"/>
      <c r="G63" s="111">
        <v>30.64</v>
      </c>
      <c r="H63" s="111"/>
      <c r="I63" s="111">
        <v>1198.52</v>
      </c>
      <c r="J63" s="111"/>
      <c r="K63" s="111"/>
      <c r="L63" s="111"/>
      <c r="M63" s="68"/>
    </row>
    <row r="64" spans="1:13" s="47" customFormat="1" ht="12.75" customHeight="1">
      <c r="A64" s="85"/>
      <c r="B64" s="93" t="s">
        <v>31</v>
      </c>
      <c r="C64" s="37">
        <v>0</v>
      </c>
      <c r="D64" s="128">
        <f>E64+F64+G64+H64+I64+K64+L64+M64</f>
        <v>493.9</v>
      </c>
      <c r="E64" s="24"/>
      <c r="F64" s="7"/>
      <c r="G64" s="111"/>
      <c r="H64" s="111">
        <v>493.9</v>
      </c>
      <c r="I64" s="111"/>
      <c r="J64" s="111"/>
      <c r="K64" s="111"/>
      <c r="L64" s="111"/>
      <c r="M64" s="68"/>
    </row>
    <row r="65" spans="1:13" s="47" customFormat="1" ht="12.75" customHeight="1" thickBot="1">
      <c r="A65" s="85"/>
      <c r="B65" s="143" t="s">
        <v>32</v>
      </c>
      <c r="C65" s="137">
        <v>0</v>
      </c>
      <c r="D65" s="138">
        <f>E65+F65+G65+H65+I65+K65+L65+M65</f>
        <v>1.06</v>
      </c>
      <c r="E65" s="139"/>
      <c r="F65" s="140"/>
      <c r="G65" s="141"/>
      <c r="H65" s="141"/>
      <c r="I65" s="141">
        <v>1.06</v>
      </c>
      <c r="J65" s="141"/>
      <c r="K65" s="141"/>
      <c r="L65" s="141"/>
      <c r="M65" s="142"/>
    </row>
    <row r="66" spans="1:13" s="47" customFormat="1" ht="12.75" customHeight="1" thickBot="1">
      <c r="A66" s="144">
        <v>641</v>
      </c>
      <c r="B66" s="145" t="s">
        <v>79</v>
      </c>
      <c r="C66" s="146">
        <v>0</v>
      </c>
      <c r="D66" s="147">
        <f>E66+F66+G66+H66+I66+J66+K66+L66+M66</f>
        <v>4.96</v>
      </c>
      <c r="E66" s="148"/>
      <c r="F66" s="149"/>
      <c r="G66" s="150"/>
      <c r="H66" s="150"/>
      <c r="I66" s="150">
        <v>4.96</v>
      </c>
      <c r="J66" s="150"/>
      <c r="K66" s="150"/>
      <c r="L66" s="150"/>
      <c r="M66" s="151"/>
    </row>
    <row r="67" spans="1:13" s="47" customFormat="1" ht="12.75" customHeight="1" thickBot="1">
      <c r="A67" s="50">
        <v>648</v>
      </c>
      <c r="B67" s="51" t="s">
        <v>52</v>
      </c>
      <c r="C67" s="32">
        <v>4521</v>
      </c>
      <c r="D67" s="78">
        <f>E67+F67+G67+H67+I67+K67+L67+M67+J67</f>
        <v>5516.17</v>
      </c>
      <c r="E67" s="19"/>
      <c r="F67" s="3">
        <v>162</v>
      </c>
      <c r="G67" s="106">
        <v>1370.84</v>
      </c>
      <c r="H67" s="106">
        <v>600</v>
      </c>
      <c r="I67" s="106">
        <v>3383.33</v>
      </c>
      <c r="J67" s="106"/>
      <c r="K67" s="106"/>
      <c r="L67" s="106"/>
      <c r="M67" s="61"/>
    </row>
    <row r="68" spans="1:13" s="47" customFormat="1" ht="12.75" customHeight="1" thickBot="1">
      <c r="A68" s="50">
        <v>662</v>
      </c>
      <c r="B68" s="51" t="s">
        <v>53</v>
      </c>
      <c r="C68" s="32">
        <v>0</v>
      </c>
      <c r="D68" s="78">
        <f>E68+F68+G68+H68+I68+K68+L68+M68</f>
        <v>0.11</v>
      </c>
      <c r="E68" s="19"/>
      <c r="F68" s="3"/>
      <c r="G68" s="106"/>
      <c r="H68" s="106"/>
      <c r="I68" s="106">
        <v>0.11</v>
      </c>
      <c r="J68" s="106"/>
      <c r="K68" s="106"/>
      <c r="L68" s="106"/>
      <c r="M68" s="61"/>
    </row>
    <row r="69" spans="1:13" s="47" customFormat="1" ht="12.75" customHeight="1" thickBot="1">
      <c r="A69" s="50">
        <v>668</v>
      </c>
      <c r="B69" s="51" t="s">
        <v>13</v>
      </c>
      <c r="C69" s="32">
        <v>0</v>
      </c>
      <c r="D69" s="78">
        <f>E69+F69+G69+H69+I69+K69+L69+M69</f>
        <v>0</v>
      </c>
      <c r="E69" s="19"/>
      <c r="F69" s="3"/>
      <c r="G69" s="106"/>
      <c r="H69" s="106"/>
      <c r="I69" s="106"/>
      <c r="J69" s="106"/>
      <c r="K69" s="106"/>
      <c r="L69" s="106"/>
      <c r="M69" s="61"/>
    </row>
    <row r="70" spans="1:13" s="47" customFormat="1" ht="12.75" customHeight="1" thickBot="1">
      <c r="A70" s="50">
        <v>669</v>
      </c>
      <c r="B70" s="51" t="s">
        <v>58</v>
      </c>
      <c r="C70" s="32">
        <v>0</v>
      </c>
      <c r="D70" s="78">
        <f>E70+F70+G70+H70+I70+K70+L70+M70</f>
        <v>0</v>
      </c>
      <c r="E70" s="19"/>
      <c r="F70" s="3"/>
      <c r="G70" s="106"/>
      <c r="H70" s="106"/>
      <c r="I70" s="106"/>
      <c r="J70" s="106"/>
      <c r="K70" s="106"/>
      <c r="L70" s="106"/>
      <c r="M70" s="61"/>
    </row>
    <row r="71" spans="1:13" s="47" customFormat="1" ht="22.5" customHeight="1" thickBot="1">
      <c r="A71" s="50" t="s">
        <v>14</v>
      </c>
      <c r="B71" s="98" t="s">
        <v>15</v>
      </c>
      <c r="C71" s="32">
        <f>C56+C67+C68+C69+C70</f>
        <v>8205</v>
      </c>
      <c r="D71" s="129">
        <f>D56+O74+D67+D68+D69+D70+D66</f>
        <v>9564.55</v>
      </c>
      <c r="E71" s="152">
        <f>E56+E67+E68+E69+E70</f>
        <v>1420.63</v>
      </c>
      <c r="F71" s="3">
        <f aca="true" t="shared" si="9" ref="F71:L71">F56+F67+F68+F69+F70</f>
        <v>286</v>
      </c>
      <c r="G71" s="152">
        <f t="shared" si="9"/>
        <v>1403.4299999999998</v>
      </c>
      <c r="H71" s="3">
        <f t="shared" si="9"/>
        <v>1102.17</v>
      </c>
      <c r="I71" s="152">
        <f>I56+I67+I68+I69+I70+I66</f>
        <v>4647.539999999999</v>
      </c>
      <c r="J71" s="3">
        <f t="shared" si="9"/>
        <v>172.20000000000002</v>
      </c>
      <c r="K71" s="152">
        <f t="shared" si="9"/>
        <v>268.31</v>
      </c>
      <c r="L71" s="3">
        <f t="shared" si="9"/>
        <v>264.27</v>
      </c>
      <c r="M71" s="78">
        <f>M56+M67+M68+M69+M70+M66</f>
        <v>0</v>
      </c>
    </row>
    <row r="73" ht="13.5" thickBot="1"/>
    <row r="74" spans="1:15" ht="12.75">
      <c r="A74" s="46"/>
      <c r="B74" s="99"/>
      <c r="C74" s="155" t="s">
        <v>54</v>
      </c>
      <c r="D74" s="156"/>
      <c r="E74" s="157" t="s">
        <v>70</v>
      </c>
      <c r="F74" s="157"/>
      <c r="G74" s="157"/>
      <c r="H74" s="157"/>
      <c r="I74" s="157"/>
      <c r="J74" s="157"/>
      <c r="K74" s="157"/>
      <c r="L74" s="157"/>
      <c r="M74" s="156"/>
      <c r="O74" s="47"/>
    </row>
    <row r="75" spans="1:15" ht="13.5" thickBot="1">
      <c r="A75" s="49"/>
      <c r="B75" s="100"/>
      <c r="C75" s="77" t="s">
        <v>75</v>
      </c>
      <c r="D75" s="122" t="s">
        <v>76</v>
      </c>
      <c r="E75" s="101" t="s">
        <v>62</v>
      </c>
      <c r="F75" s="101" t="s">
        <v>63</v>
      </c>
      <c r="G75" s="102" t="s">
        <v>64</v>
      </c>
      <c r="H75" s="120" t="s">
        <v>65</v>
      </c>
      <c r="I75" s="120" t="s">
        <v>66</v>
      </c>
      <c r="J75" s="102" t="s">
        <v>77</v>
      </c>
      <c r="K75" s="120" t="s">
        <v>67</v>
      </c>
      <c r="L75" s="120" t="s">
        <v>68</v>
      </c>
      <c r="M75" s="119" t="s">
        <v>69</v>
      </c>
      <c r="O75" s="47"/>
    </row>
    <row r="76" spans="1:13" s="13" customFormat="1" ht="41.25" customHeight="1" thickBot="1">
      <c r="A76" s="130"/>
      <c r="B76" s="131" t="s">
        <v>56</v>
      </c>
      <c r="C76" s="132">
        <f>C71-C51</f>
        <v>0</v>
      </c>
      <c r="D76" s="132">
        <f>SUM(D71-D51)</f>
        <v>-66.27000000000226</v>
      </c>
      <c r="E76" s="133">
        <f aca="true" t="shared" si="10" ref="E76:M76">E71-E51</f>
        <v>-369.73</v>
      </c>
      <c r="F76" s="133">
        <f t="shared" si="10"/>
        <v>0.1199999999999477</v>
      </c>
      <c r="G76" s="133">
        <f t="shared" si="10"/>
        <v>0</v>
      </c>
      <c r="H76" s="133">
        <f t="shared" si="10"/>
        <v>79.80000000000018</v>
      </c>
      <c r="I76" s="133">
        <f t="shared" si="10"/>
        <v>-39.60999999999967</v>
      </c>
      <c r="J76" s="133">
        <f t="shared" si="10"/>
        <v>39.78</v>
      </c>
      <c r="K76" s="133">
        <f t="shared" si="10"/>
        <v>71.74000000000001</v>
      </c>
      <c r="L76" s="133">
        <f t="shared" si="10"/>
        <v>151.63</v>
      </c>
      <c r="M76" s="132">
        <f t="shared" si="10"/>
        <v>0</v>
      </c>
    </row>
    <row r="80" ht="409.5">
      <c r="A80" s="11" t="s">
        <v>71</v>
      </c>
    </row>
    <row r="89" ht="12.75">
      <c r="B89" s="12"/>
    </row>
    <row r="90" spans="2:4" ht="12.75">
      <c r="B90" s="12"/>
      <c r="D90" s="134"/>
    </row>
    <row r="91" ht="12.75">
      <c r="B91" s="12"/>
    </row>
  </sheetData>
  <sheetProtection/>
  <mergeCells count="7">
    <mergeCell ref="L2:M2"/>
    <mergeCell ref="C74:D74"/>
    <mergeCell ref="E74:M74"/>
    <mergeCell ref="C4:D4"/>
    <mergeCell ref="E4:M4"/>
    <mergeCell ref="C54:D54"/>
    <mergeCell ref="E54:M54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82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C14" sqref="C14"/>
    </sheetView>
  </sheetViews>
  <sheetFormatPr defaultColWidth="9.00390625" defaultRowHeight="12.75"/>
  <sheetData>
    <row r="2" spans="1:5" ht="12.75">
      <c r="A2" s="135"/>
      <c r="B2" s="135"/>
      <c r="C2" s="135"/>
      <c r="D2" s="135"/>
      <c r="E2" s="135"/>
    </row>
    <row r="3" spans="1:5" ht="12.75">
      <c r="A3" s="135"/>
      <c r="B3" s="135"/>
      <c r="C3" s="135"/>
      <c r="D3" s="135"/>
      <c r="E3" s="135"/>
    </row>
    <row r="4" spans="1:5" ht="12.75">
      <c r="A4" s="135"/>
      <c r="B4" s="135"/>
      <c r="C4" s="135"/>
      <c r="D4" s="135"/>
      <c r="E4" s="135"/>
    </row>
    <row r="5" spans="1:5" ht="12.75">
      <c r="A5" s="135"/>
      <c r="B5" s="135"/>
      <c r="C5" s="135"/>
      <c r="D5" s="135"/>
      <c r="E5" s="135"/>
    </row>
    <row r="6" spans="1:5" ht="12.75">
      <c r="A6" s="135"/>
      <c r="B6" s="135"/>
      <c r="C6" s="135"/>
      <c r="D6" s="135"/>
      <c r="E6" s="135"/>
    </row>
    <row r="7" spans="1:5" ht="12.75">
      <c r="A7" s="135"/>
      <c r="B7" s="135"/>
      <c r="C7" s="135"/>
      <c r="D7" s="135"/>
      <c r="E7" s="135"/>
    </row>
    <row r="8" spans="1:5" ht="12.75">
      <c r="A8" s="135"/>
      <c r="B8" s="135"/>
      <c r="C8" s="135"/>
      <c r="D8" s="135"/>
      <c r="E8" s="135"/>
    </row>
    <row r="9" spans="1:5" ht="12.75">
      <c r="A9" s="135"/>
      <c r="B9" s="135"/>
      <c r="C9" s="135"/>
      <c r="D9" s="135"/>
      <c r="E9" s="135"/>
    </row>
    <row r="10" spans="1:5" ht="12.75">
      <c r="A10" s="135"/>
      <c r="B10" s="135"/>
      <c r="C10" s="135"/>
      <c r="D10" s="135"/>
      <c r="E10" s="135"/>
    </row>
    <row r="11" spans="1:5" ht="12.75">
      <c r="A11" s="135"/>
      <c r="B11" s="135"/>
      <c r="C11" s="135"/>
      <c r="D11" s="135"/>
      <c r="E11" s="135"/>
    </row>
    <row r="12" spans="1:5" ht="12.75">
      <c r="A12" s="135"/>
      <c r="B12" s="135"/>
      <c r="C12" s="135"/>
      <c r="D12" s="135"/>
      <c r="E12" s="135"/>
    </row>
    <row r="13" spans="1:5" ht="12.75">
      <c r="A13" s="135"/>
      <c r="B13" s="135"/>
      <c r="C13" s="135"/>
      <c r="D13" s="135"/>
      <c r="E13" s="135"/>
    </row>
    <row r="14" spans="1:5" ht="12.75">
      <c r="A14" s="135"/>
      <c r="B14" s="135"/>
      <c r="C14" s="135"/>
      <c r="D14" s="135"/>
      <c r="E14" s="135"/>
    </row>
    <row r="15" spans="1:5" ht="12.75">
      <c r="A15" s="135"/>
      <c r="B15" s="135"/>
      <c r="C15" s="135"/>
      <c r="D15" s="135"/>
      <c r="E15" s="13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:N2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Muzeum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Pospíšilová</dc:creator>
  <cp:keywords/>
  <dc:description/>
  <cp:lastModifiedBy>Pólová Pavla Ing.</cp:lastModifiedBy>
  <cp:lastPrinted>2015-04-01T12:34:47Z</cp:lastPrinted>
  <dcterms:created xsi:type="dcterms:W3CDTF">2010-10-08T10:58:16Z</dcterms:created>
  <dcterms:modified xsi:type="dcterms:W3CDTF">2015-05-25T11:18:22Z</dcterms:modified>
  <cp:category/>
  <cp:version/>
  <cp:contentType/>
  <cp:contentStatus/>
</cp:coreProperties>
</file>